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8715" windowHeight="4980" tabRatio="453" activeTab="0"/>
  </bookViews>
  <sheets>
    <sheet name="P&amp;L" sheetId="1" r:id="rId1"/>
    <sheet name="B.S." sheetId="2" r:id="rId2"/>
    <sheet name="CASH FLOW" sheetId="3" r:id="rId3"/>
    <sheet name="SOCE" sheetId="4" r:id="rId4"/>
  </sheets>
  <externalReferences>
    <externalReference r:id="rId7"/>
  </externalReferences>
  <definedNames>
    <definedName name="_xlnm.Print_Area" localSheetId="1">'B.S.'!$A$1:$H$57</definedName>
    <definedName name="_xlnm.Print_Area" localSheetId="2">'CASH FLOW'!$A$1:$I$61</definedName>
    <definedName name="_xlnm.Print_Area" localSheetId="0">'P&amp;L'!$A$1:$J$62</definedName>
    <definedName name="_xlnm.Print_Area" localSheetId="3">'SOCE'!$A$1:$H$13</definedName>
  </definedNames>
  <calcPr fullCalcOnLoad="1"/>
</workbook>
</file>

<file path=xl/sharedStrings.xml><?xml version="1.0" encoding="utf-8"?>
<sst xmlns="http://schemas.openxmlformats.org/spreadsheetml/2006/main" count="173" uniqueCount="141">
  <si>
    <t>ASTRAL ASIA BHD (374600-X)</t>
  </si>
  <si>
    <t xml:space="preserve">UNAUDITED QUARTERLY REPORT ISSUED IN COMPLIANCE WITH MASB 26 AND APPENDIX 9B </t>
  </si>
  <si>
    <t xml:space="preserve">OF THE KLSE LISTING REQUIREMENTS. </t>
  </si>
  <si>
    <t xml:space="preserve">MASB 26 STATES THAT THIS UNAUDITED QUARTERLY REPORT MUST BE READ IN CONJUNCTION </t>
  </si>
  <si>
    <t>WITH THE MOST RECENT AUDITED ANNUAL FINANCIAL REPORT.</t>
  </si>
  <si>
    <t>Current</t>
  </si>
  <si>
    <t xml:space="preserve">Preceding </t>
  </si>
  <si>
    <t>Preceding</t>
  </si>
  <si>
    <t>Year</t>
  </si>
  <si>
    <t>Todate</t>
  </si>
  <si>
    <t>RM'000</t>
  </si>
  <si>
    <t>Revenue</t>
  </si>
  <si>
    <t>2.(a)</t>
  </si>
  <si>
    <t xml:space="preserve">Profit/(loss) before finance cost, depreciation, </t>
  </si>
  <si>
    <t>income tax, minority interests and extraordinary</t>
  </si>
  <si>
    <t>items</t>
  </si>
  <si>
    <t xml:space="preserve">   (b)</t>
  </si>
  <si>
    <t>Finance cost</t>
  </si>
  <si>
    <t xml:space="preserve">   (c)</t>
  </si>
  <si>
    <t xml:space="preserve">Depreciation </t>
  </si>
  <si>
    <t xml:space="preserve">   (d)</t>
  </si>
  <si>
    <t>Profit/(loss) before income tax, minority interests</t>
  </si>
  <si>
    <t>and extraordinary items</t>
  </si>
  <si>
    <t xml:space="preserve">    (e)</t>
  </si>
  <si>
    <t>Share of profits/(losses) of associated companies</t>
  </si>
  <si>
    <t xml:space="preserve">   (f)</t>
  </si>
  <si>
    <t xml:space="preserve">   (g)</t>
  </si>
  <si>
    <t>Income tax</t>
  </si>
  <si>
    <t xml:space="preserve">    (h)</t>
  </si>
  <si>
    <t>(i) Profit/(loss) after income tax before deducting</t>
  </si>
  <si>
    <t xml:space="preserve">    minority interest</t>
  </si>
  <si>
    <t>(ii) Less minority interests</t>
  </si>
  <si>
    <t xml:space="preserve">    (i)</t>
  </si>
  <si>
    <t>Pre-acquisition profit/(loss)</t>
  </si>
  <si>
    <t xml:space="preserve">   (j)</t>
  </si>
  <si>
    <t>Net profit/(loss) from ordinary activities attributable</t>
  </si>
  <si>
    <t>to shareholders of the company</t>
  </si>
  <si>
    <t xml:space="preserve">    (k)</t>
  </si>
  <si>
    <t>(i) Extraordinary items</t>
  </si>
  <si>
    <t>(iii) Extraordinary items attributable to shareholders</t>
  </si>
  <si>
    <t xml:space="preserve">     of the company</t>
  </si>
  <si>
    <t xml:space="preserve">  (l)</t>
  </si>
  <si>
    <t xml:space="preserve">Net profit/(loss) attributable to shareholders of the </t>
  </si>
  <si>
    <t>company</t>
  </si>
  <si>
    <t xml:space="preserve">Earnings per share based on 2(l) above after </t>
  </si>
  <si>
    <t xml:space="preserve">deducting preference dividend, if any </t>
  </si>
  <si>
    <t xml:space="preserve">(i) Basic (based on ordinary shares) (sen) </t>
  </si>
  <si>
    <t>CONDENSED CONSOLIDATED BALANCE SHEET</t>
  </si>
  <si>
    <t>CURRENT</t>
  </si>
  <si>
    <t>PRECEDING</t>
  </si>
  <si>
    <t>YEAR END</t>
  </si>
  <si>
    <t>Property, plant and equipment</t>
  </si>
  <si>
    <t>Investment in associated company</t>
  </si>
  <si>
    <t>Current Assets</t>
  </si>
  <si>
    <t>Inventories</t>
  </si>
  <si>
    <t>Amount due from customers</t>
  </si>
  <si>
    <t>Trade receivables</t>
  </si>
  <si>
    <t>Other receivables</t>
  </si>
  <si>
    <t>Short term investments</t>
  </si>
  <si>
    <t>Fixed Deposits</t>
  </si>
  <si>
    <t>Cash and bank balances</t>
  </si>
  <si>
    <t>Current Liabilities</t>
  </si>
  <si>
    <t>Trade payables</t>
  </si>
  <si>
    <t>Other payables</t>
  </si>
  <si>
    <t>Hire purchase creditors</t>
  </si>
  <si>
    <t>Short term borrowings</t>
  </si>
  <si>
    <t>Provision for Taxation</t>
  </si>
  <si>
    <t xml:space="preserve">Net Current Assets/(Liabilities) </t>
  </si>
  <si>
    <t>Share Capital</t>
  </si>
  <si>
    <t>Reserves</t>
  </si>
  <si>
    <t>Share Premium</t>
  </si>
  <si>
    <t>Revaluation Reserve</t>
  </si>
  <si>
    <t>Retained Profit/(Loss)</t>
  </si>
  <si>
    <t>Minority Interests</t>
  </si>
  <si>
    <t>Long Term Liabilities</t>
  </si>
  <si>
    <t>Long term loan</t>
  </si>
  <si>
    <t>Deferred taxation</t>
  </si>
  <si>
    <t>Net Tangible Assets per share (RM)</t>
  </si>
  <si>
    <t>CASH FLOWS FROM OPERATING ACTIVITIES</t>
  </si>
  <si>
    <t>Adjustments for:-</t>
  </si>
  <si>
    <t>Depreciation of fixed assets</t>
  </si>
  <si>
    <t>Interest expense</t>
  </si>
  <si>
    <t>Interest income</t>
  </si>
  <si>
    <t xml:space="preserve">Changes in working capital:- </t>
  </si>
  <si>
    <t>Receivables</t>
  </si>
  <si>
    <t>Payables</t>
  </si>
  <si>
    <t>Cash used in operations</t>
  </si>
  <si>
    <t xml:space="preserve">Interest paid </t>
  </si>
  <si>
    <t>Tax paid</t>
  </si>
  <si>
    <t>Net cash used in operating activities</t>
  </si>
  <si>
    <t>CASH FLOWS FROM INVESTING ACTIVITIES</t>
  </si>
  <si>
    <t>Proceeds from disposal of fixed assets</t>
  </si>
  <si>
    <t>Interest received</t>
  </si>
  <si>
    <t>Net cash generated from investing activities</t>
  </si>
  <si>
    <t>CASH FLOWS FROM FINANCING ACTIVITIES</t>
  </si>
  <si>
    <t>Payment of hire purchase creditors</t>
  </si>
  <si>
    <t>Drawdown of long term loan</t>
  </si>
  <si>
    <t>Repayment of term loan</t>
  </si>
  <si>
    <t>Net cash used in financing activities</t>
  </si>
  <si>
    <t>NET CHANGE IN CASH AND CASH EQUIVALENTS</t>
  </si>
  <si>
    <t>Cash and cash equivalents at end of period comprise of the following items:-</t>
  </si>
  <si>
    <t>TOTAL</t>
  </si>
  <si>
    <t>CONDENSED CONSOLIDATED STATEMENT OF CHANGES IN EQUITY</t>
  </si>
  <si>
    <t>Share</t>
  </si>
  <si>
    <t xml:space="preserve">Share </t>
  </si>
  <si>
    <t>Accumulated</t>
  </si>
  <si>
    <t>Capital</t>
  </si>
  <si>
    <t>Premium</t>
  </si>
  <si>
    <t>Loss</t>
  </si>
  <si>
    <t>Total</t>
  </si>
  <si>
    <t xml:space="preserve">Revaluation </t>
  </si>
  <si>
    <t>Reserve</t>
  </si>
  <si>
    <t>Cumulative Quarter</t>
  </si>
  <si>
    <t>Individual Quarter</t>
  </si>
  <si>
    <t>(ii) Fully diluted (based on ordinary shares) (sen)</t>
  </si>
  <si>
    <t>31/12/2004</t>
  </si>
  <si>
    <t>Profit before taxation</t>
  </si>
  <si>
    <t>(Gain) / Loss on disposal of fixed assets</t>
  </si>
  <si>
    <t>Operating profit / (loss) before working capital changes</t>
  </si>
  <si>
    <t>Profit for the period</t>
  </si>
  <si>
    <t>2nd Quarter</t>
  </si>
  <si>
    <t>30/06/2005</t>
  </si>
  <si>
    <t>30/06/2004</t>
  </si>
  <si>
    <t>30 JUN 2005</t>
  </si>
  <si>
    <t>30 JUN 2004</t>
  </si>
  <si>
    <t>CONDENSED CONSOLIDATED INCOME STATEMENT FOR THE 2ND QUARTER ENDED 30 JUNE 2005</t>
  </si>
  <si>
    <t>CASH AND CASH EQUIVALENTS AT 1ST JANUARY 2005</t>
  </si>
  <si>
    <t>CASH AND CASH EQUIVALENTS AT 30TH JUNE 2005</t>
  </si>
  <si>
    <t>Bad debts written off</t>
  </si>
  <si>
    <t>Dividend received</t>
  </si>
  <si>
    <t>Dividend income</t>
  </si>
  <si>
    <t>At 2005, June 30</t>
  </si>
  <si>
    <t>At 2005, January 1</t>
  </si>
  <si>
    <t>Previous Qtr</t>
  </si>
  <si>
    <t>Represented by :</t>
  </si>
  <si>
    <t>Amount due from associated companies</t>
  </si>
  <si>
    <t>Provision for doubtful debts</t>
  </si>
  <si>
    <t>Purchase of fixed assets</t>
  </si>
  <si>
    <t>FOR THE PERIOD ENDED</t>
  </si>
  <si>
    <t>(These figures have not been audited)</t>
  </si>
  <si>
    <t>CONDENSED CONSOLIDATED CASH FLOW STATEMENT FOR THE SIX MONTHS ENDING 30 JUNE 2005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</si>
</sst>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d/mmm/yyyy"/>
    <numFmt numFmtId="175" formatCode="_-* #,##0.0_-;\-* #,##0.0_-;_-* &quot;-&quot;??_-;_-@_-"/>
    <numFmt numFmtId="176" formatCode="_-* #,##0_-;\-* #,##0_-;_-* &quot;-&quot;??_-;_-@_-"/>
    <numFmt numFmtId="177" formatCode="#,##0_ ;[Red]\-#,##0\ "/>
    <numFmt numFmtId="178" formatCode="#,##0;[Red]#,##0"/>
    <numFmt numFmtId="179" formatCode="#,##0_ ;\-#,##0\ "/>
    <numFmt numFmtId="180" formatCode="_-* #,##0.000_-;\-* #,##0.0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 quotePrefix="1">
      <alignment horizontal="right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172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1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3" fontId="0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72" fontId="0" fillId="0" borderId="0" xfId="15" applyNumberFormat="1" applyFont="1" applyAlignment="1">
      <alignment/>
    </xf>
    <xf numFmtId="172" fontId="0" fillId="0" borderId="4" xfId="15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172" fontId="0" fillId="0" borderId="6" xfId="15" applyNumberFormat="1" applyFont="1" applyBorder="1" applyAlignment="1">
      <alignment/>
    </xf>
    <xf numFmtId="172" fontId="0" fillId="0" borderId="7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8" xfId="15" applyNumberFormat="1" applyFont="1" applyBorder="1" applyAlignment="1">
      <alignment/>
    </xf>
    <xf numFmtId="172" fontId="0" fillId="0" borderId="9" xfId="15" applyNumberFormat="1" applyFont="1" applyBorder="1" applyAlignment="1">
      <alignment/>
    </xf>
    <xf numFmtId="172" fontId="0" fillId="0" borderId="10" xfId="15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 horizontal="center"/>
    </xf>
    <xf numFmtId="172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2" fontId="3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72" fontId="3" fillId="0" borderId="1" xfId="15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2" fontId="3" fillId="0" borderId="0" xfId="15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172" fontId="3" fillId="0" borderId="11" xfId="15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172" fontId="3" fillId="0" borderId="12" xfId="15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0" xfId="0" applyBorder="1" applyAlignment="1">
      <alignment horizontal="right"/>
    </xf>
    <xf numFmtId="172" fontId="0" fillId="0" borderId="0" xfId="15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7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5" applyNumberFormat="1" applyFont="1" applyAlignment="1">
      <alignment horizontal="right"/>
    </xf>
    <xf numFmtId="3" fontId="0" fillId="0" borderId="0" xfId="15" applyNumberFormat="1" applyAlignment="1">
      <alignment horizontal="right"/>
    </xf>
    <xf numFmtId="3" fontId="0" fillId="0" borderId="13" xfId="15" applyNumberFormat="1" applyFont="1" applyBorder="1" applyAlignment="1">
      <alignment horizontal="right"/>
    </xf>
    <xf numFmtId="172" fontId="0" fillId="0" borderId="0" xfId="15" applyNumberFormat="1" applyFont="1" applyAlignment="1">
      <alignment horizontal="right"/>
    </xf>
    <xf numFmtId="172" fontId="0" fillId="0" borderId="13" xfId="15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0" fillId="0" borderId="13" xfId="0" applyNumberFormat="1" applyBorder="1" applyAlignment="1">
      <alignment horizontal="right"/>
    </xf>
    <xf numFmtId="14" fontId="0" fillId="0" borderId="0" xfId="0" applyNumberFormat="1" applyFont="1" applyAlignment="1">
      <alignment/>
    </xf>
    <xf numFmtId="176" fontId="0" fillId="0" borderId="0" xfId="15" applyNumberFormat="1" applyFont="1" applyAlignment="1">
      <alignment/>
    </xf>
    <xf numFmtId="176" fontId="0" fillId="0" borderId="0" xfId="15" applyNumberFormat="1" applyAlignment="1">
      <alignment/>
    </xf>
    <xf numFmtId="176" fontId="0" fillId="0" borderId="0" xfId="15" applyNumberFormat="1" applyAlignment="1">
      <alignment horizontal="right"/>
    </xf>
    <xf numFmtId="43" fontId="0" fillId="0" borderId="0" xfId="15" applyFont="1" applyAlignment="1">
      <alignment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77" fontId="3" fillId="0" borderId="0" xfId="15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77" fontId="3" fillId="0" borderId="0" xfId="15" applyNumberFormat="1" applyFont="1" applyFill="1" applyAlignment="1">
      <alignment horizontal="right"/>
    </xf>
    <xf numFmtId="177" fontId="3" fillId="0" borderId="1" xfId="15" applyNumberFormat="1" applyFont="1" applyBorder="1" applyAlignment="1">
      <alignment horizontal="right"/>
    </xf>
    <xf numFmtId="177" fontId="3" fillId="0" borderId="0" xfId="15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3" fillId="0" borderId="11" xfId="15" applyNumberFormat="1" applyFont="1" applyBorder="1" applyAlignment="1">
      <alignment horizontal="right"/>
    </xf>
    <xf numFmtId="177" fontId="3" fillId="0" borderId="12" xfId="15" applyNumberFormat="1" applyFont="1" applyBorder="1" applyAlignment="1">
      <alignment horizontal="right"/>
    </xf>
    <xf numFmtId="177" fontId="2" fillId="0" borderId="0" xfId="0" applyNumberFormat="1" applyFont="1" applyAlignment="1" quotePrefix="1">
      <alignment horizontal="center"/>
    </xf>
    <xf numFmtId="172" fontId="1" fillId="0" borderId="0" xfId="15" applyNumberFormat="1" applyFont="1" applyAlignment="1">
      <alignment/>
    </xf>
    <xf numFmtId="172" fontId="1" fillId="0" borderId="13" xfId="15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1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5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2Q%2005%20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(2)"/>
      <sheetName val="PL (2)"/>
      <sheetName val="CF"/>
      <sheetName val="CA"/>
      <sheetName val="Sheet9"/>
    </sheetNames>
    <sheetDataSet>
      <sheetData sheetId="0">
        <row r="12">
          <cell r="R12">
            <v>116146.18497</v>
          </cell>
        </row>
        <row r="14">
          <cell r="R14">
            <v>-0.001</v>
          </cell>
        </row>
        <row r="18">
          <cell r="R18">
            <v>1075.989</v>
          </cell>
        </row>
        <row r="20">
          <cell r="R20">
            <v>101.51441</v>
          </cell>
        </row>
        <row r="24">
          <cell r="R24">
            <v>16078.353</v>
          </cell>
        </row>
        <row r="25">
          <cell r="R25">
            <v>385.93788</v>
          </cell>
        </row>
        <row r="26">
          <cell r="R26">
            <v>6327.352269999999</v>
          </cell>
        </row>
        <row r="27">
          <cell r="R27">
            <v>1851.2195</v>
          </cell>
        </row>
        <row r="28">
          <cell r="R28">
            <v>6951.69154</v>
          </cell>
        </row>
        <row r="29">
          <cell r="R29">
            <v>0.00048000000417232515</v>
          </cell>
        </row>
        <row r="31">
          <cell r="R31">
            <v>1.000179999999702</v>
          </cell>
        </row>
        <row r="32">
          <cell r="R32">
            <v>714.91003</v>
          </cell>
        </row>
        <row r="33">
          <cell r="R33">
            <v>1420.24017</v>
          </cell>
        </row>
        <row r="39">
          <cell r="R39">
            <v>9953.18674</v>
          </cell>
        </row>
        <row r="40">
          <cell r="R40">
            <v>6694.472269999999</v>
          </cell>
        </row>
        <row r="41">
          <cell r="R41">
            <v>184.74716</v>
          </cell>
        </row>
        <row r="46">
          <cell r="R46">
            <v>906.4153899999999</v>
          </cell>
        </row>
        <row r="47">
          <cell r="R47">
            <v>3587.8293599999997</v>
          </cell>
        </row>
        <row r="61">
          <cell r="R61">
            <v>119997</v>
          </cell>
        </row>
        <row r="65">
          <cell r="R65">
            <v>1333.2995999999996</v>
          </cell>
        </row>
        <row r="78">
          <cell r="R78">
            <v>27336.428880000003</v>
          </cell>
        </row>
        <row r="82">
          <cell r="R82">
            <v>34593.44919</v>
          </cell>
        </row>
        <row r="89">
          <cell r="R89">
            <v>15089.298899999998</v>
          </cell>
        </row>
        <row r="90">
          <cell r="R90">
            <v>19.071</v>
          </cell>
        </row>
        <row r="91">
          <cell r="R91">
            <v>1084.884</v>
          </cell>
        </row>
      </sheetData>
      <sheetData sheetId="1">
        <row r="10">
          <cell r="T10">
            <v>11490.5033</v>
          </cell>
        </row>
        <row r="37">
          <cell r="T37">
            <v>1071.39024</v>
          </cell>
        </row>
        <row r="38">
          <cell r="T38">
            <v>41.91436833333333</v>
          </cell>
        </row>
        <row r="39">
          <cell r="T39">
            <v>112.17302000000002</v>
          </cell>
        </row>
        <row r="42">
          <cell r="T42">
            <v>2233.76324</v>
          </cell>
        </row>
        <row r="44">
          <cell r="T44">
            <v>0</v>
          </cell>
        </row>
        <row r="48">
          <cell r="T48">
            <v>-1177.0721899999999</v>
          </cell>
        </row>
        <row r="54">
          <cell r="T54">
            <v>1056.6910500000013</v>
          </cell>
        </row>
      </sheetData>
      <sheetData sheetId="2">
        <row r="8">
          <cell r="G8">
            <v>2233.76324</v>
          </cell>
          <cell r="H8">
            <v>-688</v>
          </cell>
        </row>
        <row r="11">
          <cell r="G11">
            <v>16.025280000000002</v>
          </cell>
        </row>
        <row r="12">
          <cell r="G12">
            <v>1071.39024</v>
          </cell>
        </row>
        <row r="13">
          <cell r="G13">
            <v>-1.8412899999999999</v>
          </cell>
        </row>
        <row r="14">
          <cell r="G14">
            <v>-106.01315</v>
          </cell>
        </row>
        <row r="15">
          <cell r="G15">
            <v>154.08738833333337</v>
          </cell>
        </row>
        <row r="16">
          <cell r="G16">
            <v>-5.3249200000000005</v>
          </cell>
        </row>
        <row r="18">
          <cell r="B18" t="str">
            <v>Underprovision of tax in prior years</v>
          </cell>
          <cell r="G18">
            <v>0</v>
          </cell>
          <cell r="H18">
            <v>0</v>
          </cell>
        </row>
        <row r="23">
          <cell r="G23">
            <v>462.06212</v>
          </cell>
        </row>
        <row r="24">
          <cell r="G24">
            <v>-2062.352999999999</v>
          </cell>
        </row>
        <row r="25">
          <cell r="G25">
            <v>4937.736209999997</v>
          </cell>
        </row>
        <row r="26">
          <cell r="G26">
            <v>-6076.340990000001</v>
          </cell>
        </row>
        <row r="30">
          <cell r="G30">
            <v>-154.08738833333337</v>
          </cell>
        </row>
        <row r="36">
          <cell r="G36">
            <v>1209.4</v>
          </cell>
        </row>
        <row r="38">
          <cell r="G38">
            <v>1.8412899999999999</v>
          </cell>
        </row>
        <row r="39">
          <cell r="G39">
            <v>5.3249200000000005</v>
          </cell>
        </row>
        <row r="45">
          <cell r="G45">
            <v>-296</v>
          </cell>
        </row>
        <row r="46">
          <cell r="G46">
            <v>0</v>
          </cell>
        </row>
        <row r="47">
          <cell r="G47">
            <v>-150.45</v>
          </cell>
        </row>
        <row r="59">
          <cell r="G59">
            <v>714.91003</v>
          </cell>
        </row>
        <row r="60">
          <cell r="G60">
            <v>1420.24017</v>
          </cell>
        </row>
        <row r="61">
          <cell r="G61">
            <v>-3587.8293599999997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E7" sqref="E7"/>
    </sheetView>
  </sheetViews>
  <sheetFormatPr defaultColWidth="9.140625" defaultRowHeight="12.75"/>
  <cols>
    <col min="1" max="1" width="5.28125" style="2" customWidth="1"/>
    <col min="2" max="5" width="9.140625" style="2" customWidth="1"/>
    <col min="6" max="6" width="6.421875" style="2" customWidth="1"/>
    <col min="7" max="10" width="11.7109375" style="2" customWidth="1"/>
    <col min="11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2.75">
      <c r="A5" s="1" t="s">
        <v>3</v>
      </c>
    </row>
    <row r="6" ht="12.75">
      <c r="A6" s="1" t="s">
        <v>4</v>
      </c>
    </row>
    <row r="8" ht="12.75">
      <c r="A8" s="1" t="s">
        <v>125</v>
      </c>
    </row>
    <row r="9" ht="12.75">
      <c r="A9" s="89" t="s">
        <v>139</v>
      </c>
    </row>
    <row r="11" spans="7:10" ht="12.75">
      <c r="G11" s="91" t="s">
        <v>113</v>
      </c>
      <c r="H11" s="91"/>
      <c r="I11" s="91" t="s">
        <v>112</v>
      </c>
      <c r="J11" s="91"/>
    </row>
    <row r="12" spans="7:10" ht="12.75">
      <c r="G12" s="3" t="s">
        <v>5</v>
      </c>
      <c r="H12" s="3" t="s">
        <v>6</v>
      </c>
      <c r="I12" s="3" t="s">
        <v>5</v>
      </c>
      <c r="J12" s="3" t="s">
        <v>7</v>
      </c>
    </row>
    <row r="13" spans="7:10" ht="12.75">
      <c r="G13" s="3" t="s">
        <v>8</v>
      </c>
      <c r="H13" s="3" t="s">
        <v>8</v>
      </c>
      <c r="I13" s="3" t="s">
        <v>8</v>
      </c>
      <c r="J13" s="3" t="s">
        <v>8</v>
      </c>
    </row>
    <row r="14" spans="7:13" ht="12.75">
      <c r="G14" s="4" t="s">
        <v>120</v>
      </c>
      <c r="H14" s="4"/>
      <c r="I14" s="4" t="s">
        <v>9</v>
      </c>
      <c r="J14" s="4"/>
      <c r="M14" s="9" t="s">
        <v>133</v>
      </c>
    </row>
    <row r="15" spans="7:13" ht="12.75">
      <c r="G15" s="5" t="s">
        <v>121</v>
      </c>
      <c r="H15" s="6" t="s">
        <v>122</v>
      </c>
      <c r="I15" s="5" t="s">
        <v>121</v>
      </c>
      <c r="J15" s="6" t="s">
        <v>122</v>
      </c>
      <c r="M15" s="68">
        <v>38442</v>
      </c>
    </row>
    <row r="16" spans="7:10" ht="12.75">
      <c r="G16" s="3" t="s">
        <v>10</v>
      </c>
      <c r="H16" s="3" t="s">
        <v>10</v>
      </c>
      <c r="I16" s="3" t="s">
        <v>10</v>
      </c>
      <c r="J16" s="3" t="s">
        <v>10</v>
      </c>
    </row>
    <row r="18" spans="1:13" ht="12.75">
      <c r="A18" s="7">
        <v>1</v>
      </c>
      <c r="B18" s="2" t="s">
        <v>11</v>
      </c>
      <c r="G18" s="8">
        <f>I18-M18</f>
        <v>5628.5033</v>
      </c>
      <c r="H18" s="8">
        <v>14128</v>
      </c>
      <c r="I18" s="8">
        <f>'[1]PL (2)'!T10</f>
        <v>11490.5033</v>
      </c>
      <c r="J18" s="8">
        <v>27404</v>
      </c>
      <c r="M18" s="8">
        <v>5862</v>
      </c>
    </row>
    <row r="19" spans="7:13" ht="12.75">
      <c r="G19" s="8"/>
      <c r="H19" s="8"/>
      <c r="I19" s="8"/>
      <c r="J19" s="8"/>
      <c r="M19" s="8"/>
    </row>
    <row r="20" spans="1:13" ht="12.75">
      <c r="A20" s="9" t="s">
        <v>12</v>
      </c>
      <c r="B20" s="2" t="s">
        <v>13</v>
      </c>
      <c r="G20" s="8">
        <f>I20-M20</f>
        <v>1697.2408683333333</v>
      </c>
      <c r="H20" s="8">
        <v>-1050</v>
      </c>
      <c r="I20" s="69">
        <f>'[1]PL (2)'!T42+'[1]PL (2)'!T37+'[1]PL (2)'!T38+'[1]PL (2)'!T39</f>
        <v>3459.2408683333333</v>
      </c>
      <c r="J20" s="8">
        <v>1003</v>
      </c>
      <c r="M20" s="8">
        <v>1762</v>
      </c>
    </row>
    <row r="21" spans="1:13" ht="12.75">
      <c r="A21" s="9"/>
      <c r="B21" s="2" t="s">
        <v>14</v>
      </c>
      <c r="G21" s="8"/>
      <c r="H21" s="8"/>
      <c r="I21" s="8"/>
      <c r="J21" s="8"/>
      <c r="M21" s="8"/>
    </row>
    <row r="22" spans="1:13" ht="12.75">
      <c r="A22" s="9"/>
      <c r="B22" s="2" t="s">
        <v>15</v>
      </c>
      <c r="G22" s="8"/>
      <c r="H22" s="8"/>
      <c r="I22" s="8"/>
      <c r="J22" s="8"/>
      <c r="M22" s="8"/>
    </row>
    <row r="23" spans="1:13" ht="12.75">
      <c r="A23" s="9"/>
      <c r="G23" s="8"/>
      <c r="H23" s="8"/>
      <c r="I23" s="8"/>
      <c r="J23" s="8"/>
      <c r="M23" s="8"/>
    </row>
    <row r="24" spans="1:13" ht="12.75">
      <c r="A24" s="9" t="s">
        <v>16</v>
      </c>
      <c r="B24" s="2" t="s">
        <v>17</v>
      </c>
      <c r="G24" s="8">
        <f>I24-M24</f>
        <v>-3.087388333333365</v>
      </c>
      <c r="H24" s="8">
        <v>0</v>
      </c>
      <c r="I24" s="8">
        <f>-'[1]PL (2)'!T38-'[1]PL (2)'!T39</f>
        <v>-154.08738833333337</v>
      </c>
      <c r="J24" s="8">
        <v>-25</v>
      </c>
      <c r="M24" s="8">
        <v>-151</v>
      </c>
    </row>
    <row r="25" spans="7:13" ht="12.75">
      <c r="G25" s="8"/>
      <c r="H25" s="8"/>
      <c r="I25" s="8"/>
      <c r="J25" s="8"/>
      <c r="M25" s="8"/>
    </row>
    <row r="26" spans="1:13" ht="12.75">
      <c r="A26" s="9" t="s">
        <v>18</v>
      </c>
      <c r="B26" s="2" t="s">
        <v>19</v>
      </c>
      <c r="G26" s="8">
        <f>I26-M26</f>
        <v>-503.39023999999995</v>
      </c>
      <c r="H26" s="8">
        <v>-830</v>
      </c>
      <c r="I26" s="8">
        <f>-'[1]PL (2)'!T37</f>
        <v>-1071.39024</v>
      </c>
      <c r="J26" s="8">
        <v>-1666</v>
      </c>
      <c r="M26" s="8">
        <v>-568</v>
      </c>
    </row>
    <row r="27" spans="7:13" ht="12.75">
      <c r="G27" s="10"/>
      <c r="H27" s="10"/>
      <c r="I27" s="10"/>
      <c r="J27" s="10"/>
      <c r="M27" s="10"/>
    </row>
    <row r="28" spans="1:13" ht="12.75">
      <c r="A28" s="9" t="s">
        <v>20</v>
      </c>
      <c r="B28" s="2" t="s">
        <v>21</v>
      </c>
      <c r="G28" s="8">
        <f>+G20+G24+G26</f>
        <v>1190.76324</v>
      </c>
      <c r="H28" s="8">
        <f>+H20+H24+H26</f>
        <v>-1880</v>
      </c>
      <c r="I28" s="69">
        <f>+I20+I24+I26+I25</f>
        <v>2233.76324</v>
      </c>
      <c r="J28" s="8">
        <f>+J20+J24+J26</f>
        <v>-688</v>
      </c>
      <c r="M28" s="8">
        <f>+M20+M24+M26</f>
        <v>1043</v>
      </c>
    </row>
    <row r="29" spans="2:13" ht="12.75">
      <c r="B29" s="2" t="s">
        <v>22</v>
      </c>
      <c r="G29" s="8"/>
      <c r="H29" s="8"/>
      <c r="I29" s="8"/>
      <c r="J29" s="8"/>
      <c r="M29" s="8"/>
    </row>
    <row r="30" spans="7:13" ht="12.75">
      <c r="G30" s="8"/>
      <c r="H30" s="8"/>
      <c r="I30" s="8"/>
      <c r="J30" s="8"/>
      <c r="M30" s="8"/>
    </row>
    <row r="31" spans="1:13" ht="12.75">
      <c r="A31" s="9" t="s">
        <v>23</v>
      </c>
      <c r="B31" s="2" t="s">
        <v>24</v>
      </c>
      <c r="G31" s="8">
        <v>0</v>
      </c>
      <c r="H31" s="8">
        <v>0</v>
      </c>
      <c r="I31" s="8">
        <v>0</v>
      </c>
      <c r="J31" s="8">
        <v>0</v>
      </c>
      <c r="M31" s="8">
        <v>0</v>
      </c>
    </row>
    <row r="32" spans="7:13" ht="12.75">
      <c r="G32" s="8"/>
      <c r="H32" s="8"/>
      <c r="I32" s="8"/>
      <c r="J32" s="8"/>
      <c r="M32" s="8"/>
    </row>
    <row r="33" spans="1:13" ht="12.75">
      <c r="A33" s="9" t="s">
        <v>25</v>
      </c>
      <c r="B33" s="2" t="s">
        <v>21</v>
      </c>
      <c r="G33" s="11">
        <f>+G28+G31</f>
        <v>1190.76324</v>
      </c>
      <c r="H33" s="11">
        <f>+H28+H31</f>
        <v>-1880</v>
      </c>
      <c r="I33" s="11">
        <f>+I28+I31</f>
        <v>2233.76324</v>
      </c>
      <c r="J33" s="11">
        <f>+J28+J31</f>
        <v>-688</v>
      </c>
      <c r="M33" s="11">
        <f>+M28+M31</f>
        <v>1043</v>
      </c>
    </row>
    <row r="34" spans="2:13" ht="12.75">
      <c r="B34" s="2" t="s">
        <v>22</v>
      </c>
      <c r="G34" s="8"/>
      <c r="H34" s="8"/>
      <c r="I34" s="8"/>
      <c r="J34" s="8"/>
      <c r="M34" s="8"/>
    </row>
    <row r="35" spans="7:13" ht="12.75">
      <c r="G35" s="8"/>
      <c r="H35" s="8"/>
      <c r="I35" s="8"/>
      <c r="J35" s="8"/>
      <c r="M35" s="8"/>
    </row>
    <row r="36" spans="1:13" ht="12.75">
      <c r="A36" s="9" t="s">
        <v>26</v>
      </c>
      <c r="B36" s="2" t="s">
        <v>27</v>
      </c>
      <c r="G36" s="8">
        <f>I36-M36</f>
        <v>308</v>
      </c>
      <c r="H36" s="8">
        <v>-8412</v>
      </c>
      <c r="I36" s="8">
        <f>'[1]PL (2)'!$T$44</f>
        <v>0</v>
      </c>
      <c r="J36" s="8">
        <v>-8449</v>
      </c>
      <c r="M36" s="8">
        <v>-308</v>
      </c>
    </row>
    <row r="37" spans="1:13" ht="12.75">
      <c r="A37" s="9"/>
      <c r="G37" s="10"/>
      <c r="H37" s="10"/>
      <c r="I37" s="10"/>
      <c r="J37" s="10"/>
      <c r="M37" s="10"/>
    </row>
    <row r="38" spans="1:13" ht="12.75">
      <c r="A38" s="9" t="s">
        <v>28</v>
      </c>
      <c r="B38" s="2" t="s">
        <v>29</v>
      </c>
      <c r="G38" s="8">
        <f>+G33+G36</f>
        <v>1498.76324</v>
      </c>
      <c r="H38" s="8">
        <f>+H33+H36</f>
        <v>-10292</v>
      </c>
      <c r="I38" s="8">
        <f>+I33+I36</f>
        <v>2233.76324</v>
      </c>
      <c r="J38" s="8">
        <f>+J33+J36</f>
        <v>-9137</v>
      </c>
      <c r="M38" s="8">
        <f>+M33+M36</f>
        <v>735</v>
      </c>
    </row>
    <row r="39" spans="1:13" ht="12.75">
      <c r="A39" s="9"/>
      <c r="B39" s="2" t="s">
        <v>30</v>
      </c>
      <c r="G39" s="8"/>
      <c r="H39" s="8"/>
      <c r="I39" s="8"/>
      <c r="J39" s="8"/>
      <c r="M39" s="8"/>
    </row>
    <row r="40" spans="1:13" ht="12.75">
      <c r="A40" s="9"/>
      <c r="G40" s="8"/>
      <c r="H40" s="8"/>
      <c r="I40" s="8"/>
      <c r="J40" s="8"/>
      <c r="M40" s="8"/>
    </row>
    <row r="41" spans="1:13" ht="12.75">
      <c r="A41" s="9"/>
      <c r="B41" s="2" t="s">
        <v>31</v>
      </c>
      <c r="G41" s="8">
        <f>I41-M41</f>
        <v>-765.0721899999999</v>
      </c>
      <c r="H41" s="8">
        <v>-457</v>
      </c>
      <c r="I41" s="8">
        <f>'[1]PL (2)'!T48</f>
        <v>-1177.0721899999999</v>
      </c>
      <c r="J41" s="8">
        <v>-592</v>
      </c>
      <c r="M41" s="8">
        <v>-412</v>
      </c>
    </row>
    <row r="42" spans="1:13" ht="12.75">
      <c r="A42" s="9"/>
      <c r="G42" s="8"/>
      <c r="H42" s="8"/>
      <c r="I42" s="8"/>
      <c r="J42" s="8"/>
      <c r="M42" s="8"/>
    </row>
    <row r="43" spans="1:13" ht="12.75">
      <c r="A43" s="9" t="s">
        <v>32</v>
      </c>
      <c r="B43" s="2" t="s">
        <v>33</v>
      </c>
      <c r="G43" s="8">
        <f>I43-M43</f>
        <v>0</v>
      </c>
      <c r="H43" s="8">
        <v>0</v>
      </c>
      <c r="I43" s="8">
        <v>0</v>
      </c>
      <c r="J43" s="8">
        <v>0</v>
      </c>
      <c r="M43" s="8">
        <v>0</v>
      </c>
    </row>
    <row r="44" spans="1:13" ht="12.75">
      <c r="A44" s="9"/>
      <c r="G44" s="10"/>
      <c r="H44" s="10"/>
      <c r="I44" s="10"/>
      <c r="J44" s="10"/>
      <c r="M44" s="10"/>
    </row>
    <row r="45" spans="1:13" ht="12.75">
      <c r="A45" s="9" t="s">
        <v>34</v>
      </c>
      <c r="B45" s="2" t="s">
        <v>35</v>
      </c>
      <c r="G45" s="8">
        <f>+G38+G41+G43</f>
        <v>733.6910500000001</v>
      </c>
      <c r="H45" s="8">
        <f>+H38+H41+H43</f>
        <v>-10749</v>
      </c>
      <c r="I45" s="8">
        <f>+I38+I41+I43</f>
        <v>1056.6910500000004</v>
      </c>
      <c r="J45" s="8">
        <f>+J38+J41+J43</f>
        <v>-9729</v>
      </c>
      <c r="M45" s="8">
        <f>+M38+M41+M43</f>
        <v>323</v>
      </c>
    </row>
    <row r="46" spans="1:13" ht="12.75">
      <c r="A46" s="9"/>
      <c r="B46" s="2" t="s">
        <v>36</v>
      </c>
      <c r="G46" s="12"/>
      <c r="H46" s="12"/>
      <c r="I46" s="12"/>
      <c r="J46" s="12"/>
      <c r="M46" s="12"/>
    </row>
    <row r="47" ht="12.75">
      <c r="A47" s="9"/>
    </row>
    <row r="48" spans="1:13" ht="12.75">
      <c r="A48" s="9" t="s">
        <v>37</v>
      </c>
      <c r="B48" s="2" t="s">
        <v>38</v>
      </c>
      <c r="G48" s="8">
        <f>I48-M48</f>
        <v>0</v>
      </c>
      <c r="H48" s="8">
        <v>0</v>
      </c>
      <c r="I48" s="8">
        <v>0</v>
      </c>
      <c r="J48" s="8">
        <v>0</v>
      </c>
      <c r="M48" s="8">
        <v>0</v>
      </c>
    </row>
    <row r="49" spans="1:13" ht="12.75">
      <c r="A49" s="9"/>
      <c r="B49" s="2" t="s">
        <v>31</v>
      </c>
      <c r="G49" s="8">
        <f>I49-M49</f>
        <v>0</v>
      </c>
      <c r="H49" s="8">
        <v>0</v>
      </c>
      <c r="I49" s="8">
        <v>0</v>
      </c>
      <c r="J49" s="8">
        <v>0</v>
      </c>
      <c r="M49" s="8">
        <v>0</v>
      </c>
    </row>
    <row r="50" spans="1:13" ht="12.75">
      <c r="A50" s="9"/>
      <c r="B50" s="2" t="s">
        <v>39</v>
      </c>
      <c r="G50" s="8">
        <f>I50-M50</f>
        <v>0</v>
      </c>
      <c r="H50" s="8">
        <v>0</v>
      </c>
      <c r="I50" s="8">
        <v>0</v>
      </c>
      <c r="J50" s="8">
        <v>0</v>
      </c>
      <c r="M50" s="8">
        <v>0</v>
      </c>
    </row>
    <row r="51" spans="1:13" ht="12.75">
      <c r="A51" s="9"/>
      <c r="B51" s="2" t="s">
        <v>40</v>
      </c>
      <c r="G51" s="8"/>
      <c r="H51" s="8"/>
      <c r="I51" s="8"/>
      <c r="J51" s="8"/>
      <c r="M51" s="8"/>
    </row>
    <row r="52" spans="1:13" ht="12.75">
      <c r="A52" s="9"/>
      <c r="G52" s="8"/>
      <c r="H52" s="8"/>
      <c r="I52" s="8"/>
      <c r="J52" s="8"/>
      <c r="M52" s="8"/>
    </row>
    <row r="53" spans="1:13" ht="12.75">
      <c r="A53" s="9" t="s">
        <v>41</v>
      </c>
      <c r="B53" s="2" t="s">
        <v>42</v>
      </c>
      <c r="G53" s="11"/>
      <c r="H53" s="11"/>
      <c r="I53" s="11"/>
      <c r="J53" s="11"/>
      <c r="M53" s="11"/>
    </row>
    <row r="54" spans="1:13" ht="13.5" thickBot="1">
      <c r="A54" s="9"/>
      <c r="B54" s="2" t="s">
        <v>43</v>
      </c>
      <c r="G54" s="13">
        <f>+G45+G48+G49+G50</f>
        <v>733.6910500000001</v>
      </c>
      <c r="H54" s="13">
        <f>+H45+H48+H49+H50</f>
        <v>-10749</v>
      </c>
      <c r="I54" s="13">
        <f>+I45+I48+I49+I50</f>
        <v>1056.6910500000004</v>
      </c>
      <c r="J54" s="13">
        <f>+J45+J48+J49+J50</f>
        <v>-9729</v>
      </c>
      <c r="M54" s="13">
        <f>+M45+M48+M49+M50</f>
        <v>323</v>
      </c>
    </row>
    <row r="55" ht="12.75">
      <c r="A55" s="9"/>
    </row>
    <row r="56" spans="1:2" ht="12.75">
      <c r="A56" s="7">
        <v>3</v>
      </c>
      <c r="B56" s="2" t="s">
        <v>44</v>
      </c>
    </row>
    <row r="57" spans="1:2" ht="12.75">
      <c r="A57" s="9"/>
      <c r="B57" s="2" t="s">
        <v>45</v>
      </c>
    </row>
    <row r="58" ht="12.75">
      <c r="A58" s="9"/>
    </row>
    <row r="59" spans="1:13" ht="12.75">
      <c r="A59" s="9"/>
      <c r="B59" s="2" t="s">
        <v>46</v>
      </c>
      <c r="G59" s="14">
        <f>+G54/119997*100</f>
        <v>0.6114244939456821</v>
      </c>
      <c r="H59" s="14">
        <f>+H54/119997*100</f>
        <v>-8.957723943098578</v>
      </c>
      <c r="I59" s="14">
        <f>+I54/119997*100</f>
        <v>0.8805978899472491</v>
      </c>
      <c r="J59" s="14">
        <f>+J54/119997*100</f>
        <v>-8.107702692567315</v>
      </c>
      <c r="M59" s="14">
        <f>+M54/119997*100</f>
        <v>0.2691733960015667</v>
      </c>
    </row>
    <row r="60" ht="12.75">
      <c r="A60" s="9"/>
    </row>
    <row r="61" spans="1:13" ht="12.75">
      <c r="A61" s="9"/>
      <c r="B61" s="2" t="s">
        <v>114</v>
      </c>
      <c r="G61" s="14">
        <f>+G54/119997*100</f>
        <v>0.6114244939456821</v>
      </c>
      <c r="H61" s="14">
        <f>+H54/119997*100</f>
        <v>-8.957723943098578</v>
      </c>
      <c r="I61" s="14">
        <f>+I54/119997*100</f>
        <v>0.8805978899472491</v>
      </c>
      <c r="J61" s="14">
        <f>+J54/119997*100</f>
        <v>-8.107702692567315</v>
      </c>
      <c r="M61" s="14">
        <f>+M54/119997*100</f>
        <v>0.2691733960015667</v>
      </c>
    </row>
    <row r="64" ht="12.75">
      <c r="I64" s="22">
        <f>I54-'[1]PL (2)'!T54</f>
        <v>0</v>
      </c>
    </row>
  </sheetData>
  <sheetProtection password="CFF1" sheet="1" objects="1" scenarios="1"/>
  <mergeCells count="2">
    <mergeCell ref="G11:H11"/>
    <mergeCell ref="I11:J11"/>
  </mergeCells>
  <printOptions/>
  <pageMargins left="0.3937007874015748" right="0" top="0.3937007874015748" bottom="0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B1">
      <selection activeCell="B3" sqref="B3"/>
    </sheetView>
  </sheetViews>
  <sheetFormatPr defaultColWidth="9.140625" defaultRowHeight="12.75"/>
  <cols>
    <col min="1" max="1" width="3.57421875" style="2" customWidth="1"/>
    <col min="2" max="6" width="9.140625" style="2" customWidth="1"/>
    <col min="7" max="7" width="14.7109375" style="2" customWidth="1"/>
    <col min="8" max="8" width="13.8515625" style="2" customWidth="1"/>
    <col min="9" max="16384" width="9.140625" style="2" customWidth="1"/>
  </cols>
  <sheetData>
    <row r="1" ht="12.75">
      <c r="A1" s="1" t="s">
        <v>0</v>
      </c>
    </row>
    <row r="2" ht="12.75">
      <c r="A2" s="1" t="s">
        <v>47</v>
      </c>
    </row>
    <row r="3" ht="12.75">
      <c r="A3" s="89" t="str">
        <f>'P&amp;L'!A9</f>
        <v>(These figures have not been audited)</v>
      </c>
    </row>
    <row r="5" spans="7:8" ht="12.75">
      <c r="G5" s="3" t="s">
        <v>48</v>
      </c>
      <c r="H5" s="3" t="s">
        <v>49</v>
      </c>
    </row>
    <row r="6" spans="7:8" ht="12.75">
      <c r="G6" s="3" t="s">
        <v>50</v>
      </c>
      <c r="H6" s="3" t="s">
        <v>50</v>
      </c>
    </row>
    <row r="7" spans="7:8" ht="12.75">
      <c r="G7" s="6" t="s">
        <v>121</v>
      </c>
      <c r="H7" s="6" t="s">
        <v>115</v>
      </c>
    </row>
    <row r="8" spans="7:8" ht="12.75">
      <c r="G8" s="3" t="s">
        <v>10</v>
      </c>
      <c r="H8" s="3" t="s">
        <v>10</v>
      </c>
    </row>
    <row r="10" spans="1:8" ht="12.75">
      <c r="A10" s="1" t="s">
        <v>51</v>
      </c>
      <c r="G10" s="8">
        <f>'[1]BS (2)'!R12</f>
        <v>116146.18497</v>
      </c>
      <c r="H10" s="8">
        <v>118968</v>
      </c>
    </row>
    <row r="11" spans="1:8" ht="12.75">
      <c r="A11" s="1"/>
      <c r="G11" s="8"/>
      <c r="H11" s="8"/>
    </row>
    <row r="12" spans="1:8" ht="12.75">
      <c r="A12" s="1" t="s">
        <v>52</v>
      </c>
      <c r="G12" s="8">
        <f>'[1]BS (2)'!R18+'[1]BS (2)'!R14</f>
        <v>1075.988</v>
      </c>
      <c r="H12" s="8">
        <v>1076</v>
      </c>
    </row>
    <row r="13" spans="1:8" ht="12.75">
      <c r="A13" s="1"/>
      <c r="G13" s="8"/>
      <c r="H13" s="8"/>
    </row>
    <row r="14" spans="1:8" ht="12.75">
      <c r="A14" s="1" t="s">
        <v>53</v>
      </c>
      <c r="G14" s="8"/>
      <c r="H14" s="8"/>
    </row>
    <row r="15" spans="2:8" ht="12.75">
      <c r="B15" s="2" t="s">
        <v>54</v>
      </c>
      <c r="G15" s="18">
        <f>'[1]BS (2)'!R25</f>
        <v>385.93788</v>
      </c>
      <c r="H15" s="18">
        <v>848</v>
      </c>
    </row>
    <row r="16" spans="2:8" ht="12.75">
      <c r="B16" s="2" t="s">
        <v>55</v>
      </c>
      <c r="G16" s="19">
        <f>'[1]BS (2)'!R24</f>
        <v>16078.353</v>
      </c>
      <c r="H16" s="20">
        <v>14016</v>
      </c>
    </row>
    <row r="17" spans="2:8" ht="12.75">
      <c r="B17" s="2" t="s">
        <v>56</v>
      </c>
      <c r="G17" s="19">
        <f>+'[1]BS (2)'!R26</f>
        <v>6327.352269999999</v>
      </c>
      <c r="H17" s="20">
        <v>8132</v>
      </c>
    </row>
    <row r="18" spans="2:8" ht="12.75">
      <c r="B18" s="2" t="s">
        <v>57</v>
      </c>
      <c r="G18" s="19">
        <f>'[1]BS (2)'!R27+'[1]BS (2)'!R28+'[1]BS (2)'!R29</f>
        <v>8802.911520000003</v>
      </c>
      <c r="H18" s="20">
        <v>11936</v>
      </c>
    </row>
    <row r="19" spans="2:8" ht="12.75">
      <c r="B19" s="2" t="s">
        <v>135</v>
      </c>
      <c r="G19" s="19">
        <f>'[1]BS (2)'!R31</f>
        <v>1.000179999999702</v>
      </c>
      <c r="H19" s="20">
        <v>1</v>
      </c>
    </row>
    <row r="20" spans="2:8" ht="12.75">
      <c r="B20" s="2" t="s">
        <v>58</v>
      </c>
      <c r="G20" s="19">
        <f>+'[1]BS (2)'!R20</f>
        <v>101.51441</v>
      </c>
      <c r="H20" s="20">
        <v>102</v>
      </c>
    </row>
    <row r="21" spans="2:8" ht="12.75">
      <c r="B21" s="2" t="s">
        <v>59</v>
      </c>
      <c r="G21" s="19">
        <f>'[1]BS (2)'!R32</f>
        <v>714.91003</v>
      </c>
      <c r="H21" s="20">
        <v>751</v>
      </c>
    </row>
    <row r="22" spans="2:8" ht="12.75">
      <c r="B22" s="2" t="s">
        <v>60</v>
      </c>
      <c r="G22" s="19">
        <f>'[1]BS (2)'!R33</f>
        <v>1420.24017</v>
      </c>
      <c r="H22" s="20">
        <v>1783</v>
      </c>
    </row>
    <row r="23" spans="7:8" ht="12.75">
      <c r="G23" s="21">
        <f>SUM(G15:G22)</f>
        <v>33832.21946</v>
      </c>
      <c r="H23" s="21">
        <f>SUM(H15:H22)</f>
        <v>37569</v>
      </c>
    </row>
    <row r="24" spans="1:8" ht="12.75">
      <c r="A24" s="1" t="s">
        <v>61</v>
      </c>
      <c r="G24" s="19"/>
      <c r="H24" s="20"/>
    </row>
    <row r="25" spans="2:8" ht="12.75">
      <c r="B25" s="2" t="s">
        <v>62</v>
      </c>
      <c r="G25" s="19">
        <f>'[1]BS (2)'!R39</f>
        <v>9953.18674</v>
      </c>
      <c r="H25" s="20">
        <v>19357</v>
      </c>
    </row>
    <row r="26" spans="2:8" ht="12.75">
      <c r="B26" s="2" t="s">
        <v>63</v>
      </c>
      <c r="G26" s="19">
        <f>'[1]BS (2)'!R40</f>
        <v>6694.472269999999</v>
      </c>
      <c r="H26" s="20">
        <v>3367</v>
      </c>
    </row>
    <row r="27" spans="2:8" ht="12.75">
      <c r="B27" s="2" t="s">
        <v>64</v>
      </c>
      <c r="G27" s="19">
        <f>'[1]BS (2)'!R41</f>
        <v>184.74716</v>
      </c>
      <c r="H27" s="20">
        <v>234</v>
      </c>
    </row>
    <row r="28" spans="2:8" ht="12.75">
      <c r="B28" s="2" t="s">
        <v>65</v>
      </c>
      <c r="G28" s="19">
        <f>'[1]BS (2)'!R47</f>
        <v>3587.8293599999997</v>
      </c>
      <c r="H28" s="20">
        <v>3269</v>
      </c>
    </row>
    <row r="29" spans="2:8" ht="12.75">
      <c r="B29" s="2" t="s">
        <v>66</v>
      </c>
      <c r="G29" s="19">
        <f>'[1]BS (2)'!R46</f>
        <v>906.4153899999999</v>
      </c>
      <c r="H29" s="20">
        <v>3496</v>
      </c>
    </row>
    <row r="30" spans="7:8" ht="12.75">
      <c r="G30" s="21">
        <f>SUM(G25:G29)</f>
        <v>21326.650919999996</v>
      </c>
      <c r="H30" s="21">
        <f>SUM(H25:H29)</f>
        <v>29723</v>
      </c>
    </row>
    <row r="31" spans="7:8" ht="12.75">
      <c r="G31" s="8"/>
      <c r="H31" s="8"/>
    </row>
    <row r="32" spans="1:8" s="1" customFormat="1" ht="12.75">
      <c r="A32" s="1" t="s">
        <v>67</v>
      </c>
      <c r="G32" s="85">
        <f>+G23-G30</f>
        <v>12505.568540000004</v>
      </c>
      <c r="H32" s="85">
        <f>+H23-H30</f>
        <v>7846</v>
      </c>
    </row>
    <row r="33" spans="7:8" ht="12.75">
      <c r="G33" s="8"/>
      <c r="H33" s="8"/>
    </row>
    <row r="34" spans="7:8" ht="13.5" thickBot="1">
      <c r="G34" s="86">
        <f>+G10+G12+G32</f>
        <v>129727.74151</v>
      </c>
      <c r="H34" s="86">
        <f>+H10+H12+H32</f>
        <v>127890</v>
      </c>
    </row>
    <row r="35" spans="7:8" ht="13.5" thickTop="1">
      <c r="G35" s="12"/>
      <c r="H35" s="12"/>
    </row>
    <row r="36" spans="1:8" ht="12.75">
      <c r="A36" s="1" t="s">
        <v>134</v>
      </c>
      <c r="G36" s="8"/>
      <c r="H36" s="8"/>
    </row>
    <row r="37" spans="1:8" ht="12.75">
      <c r="A37" s="1"/>
      <c r="F37" s="22"/>
      <c r="G37" s="8"/>
      <c r="H37" s="8"/>
    </row>
    <row r="38" spans="1:8" ht="12.75">
      <c r="A38" s="1" t="s">
        <v>68</v>
      </c>
      <c r="G38" s="8">
        <f>'[1]BS (2)'!R61</f>
        <v>119997</v>
      </c>
      <c r="H38" s="8">
        <v>119997</v>
      </c>
    </row>
    <row r="39" spans="1:8" ht="12.75">
      <c r="A39" s="1"/>
      <c r="G39" s="8"/>
      <c r="H39" s="8"/>
    </row>
    <row r="40" spans="1:8" ht="12.75">
      <c r="A40" s="1" t="s">
        <v>69</v>
      </c>
      <c r="G40" s="8"/>
      <c r="H40" s="8"/>
    </row>
    <row r="41" spans="2:8" ht="12.75">
      <c r="B41" s="2" t="s">
        <v>70</v>
      </c>
      <c r="G41" s="18">
        <f>'[1]BS (2)'!R65</f>
        <v>1333.2995999999996</v>
      </c>
      <c r="H41" s="23">
        <v>1333</v>
      </c>
    </row>
    <row r="42" spans="2:8" ht="12.75">
      <c r="B42" s="2" t="s">
        <v>71</v>
      </c>
      <c r="G42" s="19">
        <f>'[1]BS (2)'!$R$78</f>
        <v>27336.428880000003</v>
      </c>
      <c r="H42" s="20">
        <v>27336</v>
      </c>
    </row>
    <row r="43" spans="2:8" ht="12.75">
      <c r="B43" s="2" t="s">
        <v>72</v>
      </c>
      <c r="G43" s="24">
        <f>SOCE!G13</f>
        <v>-69725.29895000001</v>
      </c>
      <c r="H43" s="25">
        <v>-70782</v>
      </c>
    </row>
    <row r="44" spans="7:8" ht="12.75">
      <c r="G44" s="8">
        <f>SUM(G41:G43)</f>
        <v>-41055.570470000006</v>
      </c>
      <c r="H44" s="8">
        <f>SUM(H41:H43)</f>
        <v>-42113</v>
      </c>
    </row>
    <row r="45" spans="7:8" ht="12.75">
      <c r="G45" s="11">
        <f>+G38+G44</f>
        <v>78941.42953</v>
      </c>
      <c r="H45" s="11">
        <f>+H38+H44</f>
        <v>77884</v>
      </c>
    </row>
    <row r="46" spans="7:8" ht="12.75">
      <c r="G46" s="8"/>
      <c r="H46" s="8"/>
    </row>
    <row r="47" spans="1:8" ht="12.75">
      <c r="A47" s="1" t="s">
        <v>73</v>
      </c>
      <c r="G47" s="8">
        <f>'[1]BS (2)'!R82</f>
        <v>34593.44919</v>
      </c>
      <c r="H47" s="8">
        <v>33417</v>
      </c>
    </row>
    <row r="48" spans="1:8" ht="12.75">
      <c r="A48" s="1"/>
      <c r="G48" s="8"/>
      <c r="H48" s="8"/>
    </row>
    <row r="49" spans="1:8" ht="12.75">
      <c r="A49" s="1" t="s">
        <v>74</v>
      </c>
      <c r="G49" s="8"/>
      <c r="H49" s="8"/>
    </row>
    <row r="50" spans="2:8" ht="12.75">
      <c r="B50" s="2" t="s">
        <v>64</v>
      </c>
      <c r="E50" s="22"/>
      <c r="G50" s="8">
        <f>'[1]BS (2)'!R90</f>
        <v>19.071</v>
      </c>
      <c r="H50" s="8">
        <v>266</v>
      </c>
    </row>
    <row r="51" spans="2:8" ht="12.75">
      <c r="B51" s="2" t="s">
        <v>75</v>
      </c>
      <c r="G51" s="8">
        <f>'[1]BS (2)'!R91</f>
        <v>1084.884</v>
      </c>
      <c r="H51" s="8">
        <v>1235</v>
      </c>
    </row>
    <row r="52" spans="2:8" ht="12.75">
      <c r="B52" s="2" t="s">
        <v>76</v>
      </c>
      <c r="G52" s="8">
        <f>'[1]BS (2)'!R89</f>
        <v>15089.298899999998</v>
      </c>
      <c r="H52" s="17">
        <v>15088</v>
      </c>
    </row>
    <row r="54" spans="7:8" ht="13.5" thickBot="1">
      <c r="G54" s="87">
        <f>+G45+G47+G50+G51+G52</f>
        <v>129728.13261999999</v>
      </c>
      <c r="H54" s="87">
        <f>+H45+H47+H50+H51+H52</f>
        <v>127890</v>
      </c>
    </row>
    <row r="55" spans="7:8" ht="13.5" thickTop="1">
      <c r="G55" s="26"/>
      <c r="H55" s="26"/>
    </row>
    <row r="56" spans="1:8" s="1" customFormat="1" ht="12.75">
      <c r="A56" s="1" t="s">
        <v>77</v>
      </c>
      <c r="G56" s="88">
        <f>+G45/G38</f>
        <v>0.657861692625649</v>
      </c>
      <c r="H56" s="88">
        <f>+H45/H38</f>
        <v>0.6490495595723227</v>
      </c>
    </row>
    <row r="57" spans="7:8" ht="12.75">
      <c r="G57" s="27"/>
      <c r="H57" s="27"/>
    </row>
    <row r="58" ht="12.75">
      <c r="G58" s="72">
        <f>G34-G54</f>
        <v>-0.3911099999822909</v>
      </c>
    </row>
  </sheetData>
  <sheetProtection password="CFF1" sheet="1" objects="1" scenarios="1"/>
  <printOptions/>
  <pageMargins left="0.984251968503937" right="0" top="0.7874015748031497" bottom="0" header="0" footer="0"/>
  <pageSetup fitToHeight="1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F1">
      <selection activeCell="I7" sqref="I7"/>
    </sheetView>
  </sheetViews>
  <sheetFormatPr defaultColWidth="9.140625" defaultRowHeight="12.75"/>
  <cols>
    <col min="1" max="6" width="9.140625" style="30" customWidth="1"/>
    <col min="7" max="7" width="13.57421875" style="30" customWidth="1"/>
    <col min="8" max="9" width="12.57421875" style="73" bestFit="1" customWidth="1"/>
    <col min="10" max="16384" width="9.140625" style="30" customWidth="1"/>
  </cols>
  <sheetData>
    <row r="1" spans="1:9" ht="12.75">
      <c r="A1" s="29" t="s">
        <v>0</v>
      </c>
      <c r="I1" s="74"/>
    </row>
    <row r="2" spans="1:9" ht="12.75">
      <c r="A2" s="31" t="s">
        <v>140</v>
      </c>
      <c r="H2" s="74"/>
      <c r="I2" s="74"/>
    </row>
    <row r="3" spans="1:9" ht="12.75">
      <c r="A3" s="31"/>
      <c r="H3" s="74"/>
      <c r="I3" s="74"/>
    </row>
    <row r="4" ht="12.75">
      <c r="A4" s="31"/>
    </row>
    <row r="5" spans="1:9" ht="12.75">
      <c r="A5" s="32" t="s">
        <v>78</v>
      </c>
      <c r="H5" s="84" t="s">
        <v>123</v>
      </c>
      <c r="I5" s="84" t="s">
        <v>124</v>
      </c>
    </row>
    <row r="6" spans="1:9" ht="12.75">
      <c r="A6" s="31"/>
      <c r="H6" s="75" t="s">
        <v>10</v>
      </c>
      <c r="I6" s="75" t="s">
        <v>10</v>
      </c>
    </row>
    <row r="7" spans="1:9" ht="12.75">
      <c r="A7" s="33" t="s">
        <v>116</v>
      </c>
      <c r="G7" s="34"/>
      <c r="H7" s="76">
        <f>'[1]CF'!G8</f>
        <v>2233.76324</v>
      </c>
      <c r="I7" s="76">
        <f>'[1]CF'!H8</f>
        <v>-688</v>
      </c>
    </row>
    <row r="8" spans="1:9" ht="12.75">
      <c r="A8" s="31"/>
      <c r="G8" s="34"/>
      <c r="H8" s="76"/>
      <c r="I8" s="76"/>
    </row>
    <row r="9" spans="1:9" ht="12.75">
      <c r="A9" s="35" t="s">
        <v>79</v>
      </c>
      <c r="G9" s="34"/>
      <c r="H9" s="76"/>
      <c r="I9" s="76"/>
    </row>
    <row r="10" spans="1:9" ht="12.75">
      <c r="A10" s="33" t="s">
        <v>117</v>
      </c>
      <c r="G10" s="34"/>
      <c r="H10" s="76">
        <f>'[1]CF'!G11</f>
        <v>16.025280000000002</v>
      </c>
      <c r="I10" s="76">
        <v>-3557</v>
      </c>
    </row>
    <row r="11" spans="1:9" ht="12.75">
      <c r="A11" s="33" t="s">
        <v>128</v>
      </c>
      <c r="H11" s="76">
        <f>'[1]CF'!G12</f>
        <v>1071.39024</v>
      </c>
      <c r="I11" s="76">
        <v>0</v>
      </c>
    </row>
    <row r="12" spans="1:9" ht="12.75">
      <c r="A12" s="33" t="s">
        <v>80</v>
      </c>
      <c r="G12" s="34"/>
      <c r="H12" s="76">
        <f>'[1]CF'!G13</f>
        <v>-1.8412899999999999</v>
      </c>
      <c r="I12" s="76">
        <v>1666</v>
      </c>
    </row>
    <row r="13" spans="1:9" ht="12.75">
      <c r="A13" s="33" t="s">
        <v>130</v>
      </c>
      <c r="G13" s="34"/>
      <c r="H13" s="76">
        <f>'[1]CF'!G14</f>
        <v>-106.01315</v>
      </c>
      <c r="I13" s="76">
        <v>0</v>
      </c>
    </row>
    <row r="14" spans="1:9" ht="12.75">
      <c r="A14" s="33" t="s">
        <v>81</v>
      </c>
      <c r="H14" s="76">
        <f>'[1]CF'!G15</f>
        <v>154.08738833333337</v>
      </c>
      <c r="I14" s="76">
        <v>25</v>
      </c>
    </row>
    <row r="15" spans="1:9" ht="12.75">
      <c r="A15" s="33" t="s">
        <v>82</v>
      </c>
      <c r="G15" s="34"/>
      <c r="H15" s="76">
        <f>'[1]CF'!G16</f>
        <v>-5.3249200000000005</v>
      </c>
      <c r="I15" s="76">
        <v>-21</v>
      </c>
    </row>
    <row r="16" spans="1:9" ht="12.75">
      <c r="A16" s="33" t="s">
        <v>136</v>
      </c>
      <c r="G16" s="34"/>
      <c r="H16" s="76">
        <f>'[1]CF'!G17</f>
        <v>0</v>
      </c>
      <c r="I16" s="76">
        <v>0</v>
      </c>
    </row>
    <row r="17" spans="1:9" ht="12.75" hidden="1">
      <c r="A17" s="33" t="str">
        <f>'[1]CF'!B18</f>
        <v>Underprovision of tax in prior years</v>
      </c>
      <c r="G17" s="34"/>
      <c r="H17" s="76">
        <f>'[1]CF'!G18</f>
        <v>0</v>
      </c>
      <c r="I17" s="78">
        <f>'[1]CF'!H18</f>
        <v>0</v>
      </c>
    </row>
    <row r="18" spans="7:9" ht="12.75">
      <c r="G18" s="36"/>
      <c r="H18" s="79"/>
      <c r="I18" s="79"/>
    </row>
    <row r="19" spans="1:9" ht="12.75">
      <c r="A19" s="37" t="s">
        <v>118</v>
      </c>
      <c r="B19" s="38"/>
      <c r="C19" s="38"/>
      <c r="D19" s="38"/>
      <c r="E19" s="38"/>
      <c r="F19" s="38"/>
      <c r="G19" s="39"/>
      <c r="H19" s="80">
        <f>SUM(H7:H18)</f>
        <v>3362.086788333333</v>
      </c>
      <c r="I19" s="80">
        <f>SUM(I7:I18)</f>
        <v>-2575</v>
      </c>
    </row>
    <row r="20" spans="1:9" ht="12.75">
      <c r="A20" s="33"/>
      <c r="G20" s="34"/>
      <c r="H20" s="76"/>
      <c r="I20" s="80"/>
    </row>
    <row r="21" spans="1:9" ht="12.75">
      <c r="A21" s="35" t="s">
        <v>83</v>
      </c>
      <c r="G21" s="34"/>
      <c r="H21" s="76"/>
      <c r="I21" s="80"/>
    </row>
    <row r="22" spans="1:9" ht="12.75">
      <c r="A22" s="33" t="s">
        <v>54</v>
      </c>
      <c r="G22" s="34"/>
      <c r="H22" s="76">
        <f>'[1]CF'!G23</f>
        <v>462.06212</v>
      </c>
      <c r="I22" s="80">
        <v>882</v>
      </c>
    </row>
    <row r="23" spans="1:9" ht="12.75">
      <c r="A23" s="33" t="s">
        <v>55</v>
      </c>
      <c r="G23" s="34"/>
      <c r="H23" s="76">
        <f>'[1]CF'!G24</f>
        <v>-2062.352999999999</v>
      </c>
      <c r="I23" s="80">
        <v>-4575</v>
      </c>
    </row>
    <row r="24" spans="1:9" ht="12.75">
      <c r="A24" s="33" t="s">
        <v>84</v>
      </c>
      <c r="G24" s="34"/>
      <c r="H24" s="76">
        <f>'[1]CF'!G25</f>
        <v>4937.736209999997</v>
      </c>
      <c r="I24" s="80">
        <v>12541</v>
      </c>
    </row>
    <row r="25" spans="1:9" ht="12.75">
      <c r="A25" s="33" t="s">
        <v>85</v>
      </c>
      <c r="G25" s="34"/>
      <c r="H25" s="76">
        <f>'[1]CF'!G26</f>
        <v>-6076.340990000001</v>
      </c>
      <c r="I25" s="80">
        <v>-14924</v>
      </c>
    </row>
    <row r="26" spans="1:9" ht="12.75">
      <c r="A26" s="33"/>
      <c r="G26" s="36"/>
      <c r="H26" s="79"/>
      <c r="I26" s="79"/>
    </row>
    <row r="27" spans="1:9" ht="12.75">
      <c r="A27" s="37" t="s">
        <v>86</v>
      </c>
      <c r="B27" s="38"/>
      <c r="C27" s="38"/>
      <c r="D27" s="38"/>
      <c r="E27" s="38"/>
      <c r="F27" s="38"/>
      <c r="G27" s="39"/>
      <c r="H27" s="80">
        <f>SUM(H19:H25)</f>
        <v>623.1911283333302</v>
      </c>
      <c r="I27" s="80">
        <f>SUM(I19:I25)</f>
        <v>-8651</v>
      </c>
    </row>
    <row r="28" spans="1:9" ht="12.75">
      <c r="A28" s="33"/>
      <c r="G28" s="34"/>
      <c r="H28" s="76"/>
      <c r="I28" s="80"/>
    </row>
    <row r="29" spans="1:9" ht="12.75">
      <c r="A29" s="33" t="s">
        <v>87</v>
      </c>
      <c r="G29" s="34"/>
      <c r="H29" s="76">
        <f>'[1]CF'!G30</f>
        <v>-154.08738833333337</v>
      </c>
      <c r="I29" s="80">
        <v>-25</v>
      </c>
    </row>
    <row r="30" spans="1:9" ht="12.75">
      <c r="A30" s="33" t="s">
        <v>88</v>
      </c>
      <c r="G30" s="34"/>
      <c r="H30" s="76">
        <v>-2590</v>
      </c>
      <c r="I30" s="80">
        <v>-2079</v>
      </c>
    </row>
    <row r="31" spans="1:9" ht="12.75">
      <c r="A31" s="33"/>
      <c r="G31" s="34"/>
      <c r="H31" s="76"/>
      <c r="I31" s="80"/>
    </row>
    <row r="32" spans="1:9" ht="12.75">
      <c r="A32" s="40" t="s">
        <v>89</v>
      </c>
      <c r="B32" s="41"/>
      <c r="C32" s="41"/>
      <c r="D32" s="41"/>
      <c r="E32" s="41"/>
      <c r="F32" s="41"/>
      <c r="G32" s="42"/>
      <c r="H32" s="82">
        <f>SUM(H27:H30)</f>
        <v>-2120.896260000003</v>
      </c>
      <c r="I32" s="82">
        <f>SUM(I27:I30)</f>
        <v>-10755</v>
      </c>
    </row>
    <row r="33" spans="1:9" ht="12.75">
      <c r="A33" s="43"/>
      <c r="B33" s="44"/>
      <c r="C33" s="44"/>
      <c r="D33" s="44"/>
      <c r="E33" s="44"/>
      <c r="F33" s="44"/>
      <c r="G33" s="39"/>
      <c r="H33" s="80"/>
      <c r="I33" s="80"/>
    </row>
    <row r="34" spans="1:9" ht="12.75">
      <c r="A34" s="32" t="s">
        <v>90</v>
      </c>
      <c r="G34" s="34"/>
      <c r="H34" s="76"/>
      <c r="I34" s="80"/>
    </row>
    <row r="35" spans="1:9" ht="12.75">
      <c r="A35" s="33" t="s">
        <v>91</v>
      </c>
      <c r="G35" s="34"/>
      <c r="H35" s="76">
        <f>'[1]CF'!G36</f>
        <v>1209.4</v>
      </c>
      <c r="I35" s="80">
        <v>5449</v>
      </c>
    </row>
    <row r="36" spans="1:9" ht="12.75" hidden="1">
      <c r="A36" s="33" t="s">
        <v>137</v>
      </c>
      <c r="G36" s="34"/>
      <c r="H36" s="76">
        <f>'[1]CF'!G37</f>
        <v>0</v>
      </c>
      <c r="I36" s="80">
        <v>0</v>
      </c>
    </row>
    <row r="37" spans="1:9" ht="12.75">
      <c r="A37" s="33" t="s">
        <v>129</v>
      </c>
      <c r="G37" s="34"/>
      <c r="H37" s="76">
        <f>'[1]CF'!G38</f>
        <v>1.8412899999999999</v>
      </c>
      <c r="I37" s="80">
        <v>0</v>
      </c>
    </row>
    <row r="38" spans="1:9" ht="12.75">
      <c r="A38" s="33" t="s">
        <v>92</v>
      </c>
      <c r="G38" s="34"/>
      <c r="H38" s="76">
        <f>'[1]CF'!G39</f>
        <v>5.3249200000000005</v>
      </c>
      <c r="I38" s="80">
        <v>21</v>
      </c>
    </row>
    <row r="39" spans="1:9" ht="12.75">
      <c r="A39" s="33"/>
      <c r="G39" s="34"/>
      <c r="H39" s="76"/>
      <c r="I39" s="80"/>
    </row>
    <row r="40" spans="1:9" ht="12.75">
      <c r="A40" s="40" t="s">
        <v>93</v>
      </c>
      <c r="B40" s="41"/>
      <c r="C40" s="41"/>
      <c r="D40" s="41"/>
      <c r="E40" s="41"/>
      <c r="F40" s="41"/>
      <c r="G40" s="42"/>
      <c r="H40" s="82">
        <f>SUM(H34:H39)</f>
        <v>1216.5662100000002</v>
      </c>
      <c r="I40" s="82">
        <f>SUM(I34:I39)</f>
        <v>5470</v>
      </c>
    </row>
    <row r="41" spans="1:9" ht="12.75">
      <c r="A41" s="45"/>
      <c r="B41" s="44"/>
      <c r="C41" s="44"/>
      <c r="D41" s="44"/>
      <c r="E41" s="44"/>
      <c r="F41" s="44"/>
      <c r="G41" s="39"/>
      <c r="H41" s="80"/>
      <c r="I41" s="80"/>
    </row>
    <row r="42" spans="1:9" ht="12.75">
      <c r="A42" s="32" t="s">
        <v>94</v>
      </c>
      <c r="G42" s="34"/>
      <c r="H42" s="76"/>
      <c r="I42" s="80"/>
    </row>
    <row r="43" spans="1:9" ht="12.75">
      <c r="A43" s="31"/>
      <c r="G43" s="34"/>
      <c r="H43" s="76"/>
      <c r="I43" s="80"/>
    </row>
    <row r="44" spans="1:13" ht="12.75">
      <c r="A44" s="33" t="s">
        <v>95</v>
      </c>
      <c r="G44" s="34"/>
      <c r="H44" s="76">
        <f>'[1]CF'!G45</f>
        <v>-296</v>
      </c>
      <c r="I44" s="80">
        <v>-338</v>
      </c>
      <c r="M44" s="34">
        <f>-234+177-266</f>
        <v>-323</v>
      </c>
    </row>
    <row r="45" spans="1:9" ht="12.75">
      <c r="A45" s="33" t="s">
        <v>96</v>
      </c>
      <c r="G45" s="34"/>
      <c r="H45" s="76">
        <f>'[1]CF'!G46</f>
        <v>0</v>
      </c>
      <c r="I45" s="80">
        <v>265</v>
      </c>
    </row>
    <row r="46" spans="1:9" ht="12.75">
      <c r="A46" s="33" t="s">
        <v>97</v>
      </c>
      <c r="G46" s="34"/>
      <c r="H46" s="76">
        <f>'[1]CF'!G47</f>
        <v>-150.45</v>
      </c>
      <c r="I46" s="80">
        <v>-275</v>
      </c>
    </row>
    <row r="47" spans="1:9" ht="12.75">
      <c r="A47" s="33"/>
      <c r="G47" s="34"/>
      <c r="H47" s="76"/>
      <c r="I47" s="80"/>
    </row>
    <row r="48" spans="1:9" ht="12.75">
      <c r="A48" s="40" t="s">
        <v>98</v>
      </c>
      <c r="B48" s="46"/>
      <c r="C48" s="46"/>
      <c r="D48" s="46"/>
      <c r="E48" s="46"/>
      <c r="F48" s="46"/>
      <c r="G48" s="42"/>
      <c r="H48" s="82">
        <f>SUM(H43:H47)</f>
        <v>-446.45</v>
      </c>
      <c r="I48" s="82">
        <f>SUM(I43:I47)</f>
        <v>-348</v>
      </c>
    </row>
    <row r="49" spans="1:9" ht="12.75">
      <c r="A49" s="33"/>
      <c r="G49" s="34"/>
      <c r="H49" s="76"/>
      <c r="I49" s="80"/>
    </row>
    <row r="50" spans="1:9" ht="12.75">
      <c r="A50" s="31" t="s">
        <v>99</v>
      </c>
      <c r="G50" s="39"/>
      <c r="H50" s="80">
        <f>+H32+H40+H48</f>
        <v>-1350.780050000003</v>
      </c>
      <c r="I50" s="80">
        <f>+I32+I40+I48</f>
        <v>-5633</v>
      </c>
    </row>
    <row r="51" spans="1:9" ht="12.75">
      <c r="A51" s="33"/>
      <c r="G51" s="34"/>
      <c r="H51" s="76"/>
      <c r="I51" s="80"/>
    </row>
    <row r="52" spans="1:9" ht="12.75">
      <c r="A52" s="31" t="s">
        <v>126</v>
      </c>
      <c r="G52" s="34"/>
      <c r="H52" s="76">
        <v>-102</v>
      </c>
      <c r="I52" s="80">
        <v>4701</v>
      </c>
    </row>
    <row r="53" spans="1:9" ht="12.75">
      <c r="A53" s="33"/>
      <c r="G53" s="34"/>
      <c r="H53" s="76"/>
      <c r="I53" s="80"/>
    </row>
    <row r="54" spans="1:9" ht="13.5" thickBot="1">
      <c r="A54" s="47" t="s">
        <v>127</v>
      </c>
      <c r="B54" s="48"/>
      <c r="C54" s="48"/>
      <c r="D54" s="48"/>
      <c r="E54" s="48"/>
      <c r="F54" s="48"/>
      <c r="G54" s="49"/>
      <c r="H54" s="83">
        <f>+H50+H52</f>
        <v>-1452.780050000003</v>
      </c>
      <c r="I54" s="83">
        <f>+I50+I52</f>
        <v>-932</v>
      </c>
    </row>
    <row r="55" spans="1:9" ht="12.75">
      <c r="A55" s="31"/>
      <c r="G55" s="39"/>
      <c r="H55" s="80"/>
      <c r="I55" s="80"/>
    </row>
    <row r="56" spans="1:9" ht="12.75">
      <c r="A56" s="33" t="s">
        <v>100</v>
      </c>
      <c r="G56" s="34"/>
      <c r="H56" s="76"/>
      <c r="I56" s="80"/>
    </row>
    <row r="57" spans="1:9" ht="12.75">
      <c r="A57" s="33"/>
      <c r="G57" s="34"/>
      <c r="H57" s="76"/>
      <c r="I57" s="80"/>
    </row>
    <row r="58" spans="1:9" ht="12.75">
      <c r="A58" s="33" t="s">
        <v>59</v>
      </c>
      <c r="G58" s="34"/>
      <c r="H58" s="76">
        <f>'[1]CF'!G59</f>
        <v>714.91003</v>
      </c>
      <c r="I58" s="80">
        <v>738</v>
      </c>
    </row>
    <row r="59" spans="1:9" ht="12.75">
      <c r="A59" s="33" t="s">
        <v>60</v>
      </c>
      <c r="G59" s="34"/>
      <c r="H59" s="76">
        <f>'[1]CF'!G60</f>
        <v>1420.24017</v>
      </c>
      <c r="I59" s="80">
        <v>525</v>
      </c>
    </row>
    <row r="60" spans="1:9" ht="12.75">
      <c r="A60" s="33" t="s">
        <v>65</v>
      </c>
      <c r="G60" s="34"/>
      <c r="H60" s="76">
        <f>'[1]CF'!G61</f>
        <v>-3587.8293599999997</v>
      </c>
      <c r="I60" s="80">
        <v>-2195</v>
      </c>
    </row>
    <row r="61" spans="1:9" ht="13.5" thickBot="1">
      <c r="A61" s="50" t="s">
        <v>101</v>
      </c>
      <c r="B61" s="48"/>
      <c r="C61" s="48"/>
      <c r="D61" s="48"/>
      <c r="E61" s="48"/>
      <c r="F61" s="48"/>
      <c r="G61" s="49"/>
      <c r="H61" s="83">
        <f>SUM(H58:H60)</f>
        <v>-1452.6791599999997</v>
      </c>
      <c r="I61" s="83">
        <f>SUM(I58:I60)</f>
        <v>-932</v>
      </c>
    </row>
    <row r="62" spans="7:9" ht="12.75">
      <c r="G62" s="39"/>
      <c r="H62" s="80">
        <f>H61-H54</f>
        <v>0.10089000000334636</v>
      </c>
      <c r="I62" s="80"/>
    </row>
    <row r="63" spans="7:9" ht="12.75">
      <c r="G63" s="39"/>
      <c r="H63" s="77"/>
      <c r="I63" s="81"/>
    </row>
    <row r="64" spans="8:9" ht="12.75">
      <c r="H64" s="77"/>
      <c r="I64" s="77"/>
    </row>
    <row r="65" spans="8:9" ht="12.75">
      <c r="H65" s="77"/>
      <c r="I65" s="77"/>
    </row>
    <row r="66" spans="8:9" ht="12.75">
      <c r="H66" s="77"/>
      <c r="I66" s="77"/>
    </row>
    <row r="67" spans="8:9" ht="12.75">
      <c r="H67" s="77"/>
      <c r="I67" s="77"/>
    </row>
    <row r="68" spans="8:9" ht="12.75">
      <c r="H68" s="77"/>
      <c r="I68" s="77"/>
    </row>
    <row r="69" spans="8:9" ht="12.75">
      <c r="H69" s="77"/>
      <c r="I69" s="77"/>
    </row>
    <row r="70" spans="8:9" ht="12.75">
      <c r="H70" s="77"/>
      <c r="I70" s="77"/>
    </row>
    <row r="71" spans="8:9" ht="12.75">
      <c r="H71" s="77"/>
      <c r="I71" s="77"/>
    </row>
    <row r="72" spans="8:9" ht="12.75">
      <c r="H72" s="77"/>
      <c r="I72" s="77"/>
    </row>
    <row r="73" spans="8:9" ht="12.75">
      <c r="H73" s="77"/>
      <c r="I73" s="77"/>
    </row>
    <row r="74" spans="8:9" ht="12.75">
      <c r="H74" s="77"/>
      <c r="I74" s="77"/>
    </row>
    <row r="75" spans="8:9" ht="12.75">
      <c r="H75" s="77"/>
      <c r="I75" s="77"/>
    </row>
    <row r="76" spans="8:9" ht="12.75">
      <c r="H76" s="77"/>
      <c r="I76" s="77"/>
    </row>
    <row r="77" spans="8:9" ht="12.75">
      <c r="H77" s="77"/>
      <c r="I77" s="77"/>
    </row>
    <row r="78" spans="8:9" ht="12.75">
      <c r="H78" s="77"/>
      <c r="I78" s="77"/>
    </row>
    <row r="79" spans="8:9" ht="12.75">
      <c r="H79" s="77"/>
      <c r="I79" s="77"/>
    </row>
    <row r="80" spans="8:9" ht="12.75">
      <c r="H80" s="77"/>
      <c r="I80" s="77"/>
    </row>
    <row r="81" spans="8:9" ht="12.75">
      <c r="H81" s="77"/>
      <c r="I81" s="77"/>
    </row>
    <row r="82" spans="8:9" ht="12.75">
      <c r="H82" s="77"/>
      <c r="I82" s="77"/>
    </row>
    <row r="83" spans="8:9" ht="12.75">
      <c r="H83" s="77"/>
      <c r="I83" s="77"/>
    </row>
    <row r="84" spans="8:9" ht="12.75">
      <c r="H84" s="77"/>
      <c r="I84" s="77"/>
    </row>
    <row r="85" spans="8:9" ht="12.75">
      <c r="H85" s="77"/>
      <c r="I85" s="77"/>
    </row>
    <row r="86" spans="8:9" ht="12.75">
      <c r="H86" s="77"/>
      <c r="I86" s="77"/>
    </row>
    <row r="87" spans="8:9" ht="12.75">
      <c r="H87" s="77"/>
      <c r="I87" s="77"/>
    </row>
    <row r="88" spans="8:9" ht="12.75">
      <c r="H88" s="77"/>
      <c r="I88" s="77"/>
    </row>
    <row r="89" spans="8:9" ht="12.75">
      <c r="H89" s="77"/>
      <c r="I89" s="77"/>
    </row>
    <row r="90" spans="8:9" ht="12.75">
      <c r="H90" s="77"/>
      <c r="I90" s="77"/>
    </row>
    <row r="91" spans="8:9" ht="12.75">
      <c r="H91" s="77"/>
      <c r="I91" s="77"/>
    </row>
    <row r="92" spans="8:9" ht="12.75">
      <c r="H92" s="77"/>
      <c r="I92" s="77"/>
    </row>
    <row r="93" spans="8:9" ht="12.75">
      <c r="H93" s="77"/>
      <c r="I93" s="77"/>
    </row>
    <row r="94" spans="8:9" ht="12.75">
      <c r="H94" s="77"/>
      <c r="I94" s="77"/>
    </row>
    <row r="95" spans="8:9" ht="12.75">
      <c r="H95" s="77"/>
      <c r="I95" s="77"/>
    </row>
    <row r="96" spans="8:9" ht="12.75">
      <c r="H96" s="77"/>
      <c r="I96" s="77"/>
    </row>
    <row r="97" spans="8:9" ht="12.75">
      <c r="H97" s="77"/>
      <c r="I97" s="77"/>
    </row>
    <row r="98" spans="8:9" ht="12.75">
      <c r="H98" s="77"/>
      <c r="I98" s="77"/>
    </row>
    <row r="99" spans="8:9" ht="12.75">
      <c r="H99" s="77"/>
      <c r="I99" s="77"/>
    </row>
    <row r="100" spans="8:9" ht="12.75">
      <c r="H100" s="77"/>
      <c r="I100" s="77"/>
    </row>
    <row r="101" spans="8:9" ht="12.75">
      <c r="H101" s="77"/>
      <c r="I101" s="77"/>
    </row>
    <row r="102" spans="8:9" ht="12.75">
      <c r="H102" s="77"/>
      <c r="I102" s="77"/>
    </row>
    <row r="103" spans="8:9" ht="12.75">
      <c r="H103" s="77"/>
      <c r="I103" s="77"/>
    </row>
  </sheetData>
  <sheetProtection password="CFF1" sheet="1" objects="1" scenarios="1"/>
  <printOptions/>
  <pageMargins left="0.7874015748031497" right="0" top="0.7874015748031497" bottom="0" header="0" footer="0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D1">
      <selection activeCell="C14" sqref="C14"/>
    </sheetView>
  </sheetViews>
  <sheetFormatPr defaultColWidth="9.140625" defaultRowHeight="12.75"/>
  <cols>
    <col min="3" max="3" width="5.140625" style="0" customWidth="1"/>
    <col min="4" max="5" width="11.7109375" style="55" customWidth="1"/>
    <col min="6" max="6" width="14.7109375" style="55" customWidth="1"/>
    <col min="7" max="7" width="15.7109375" style="55" customWidth="1"/>
    <col min="8" max="8" width="11.421875" style="55" customWidth="1"/>
  </cols>
  <sheetData>
    <row r="1" spans="1:9" ht="12.75">
      <c r="A1" s="1" t="s">
        <v>0</v>
      </c>
      <c r="D1" s="51"/>
      <c r="E1" s="52"/>
      <c r="F1" s="53"/>
      <c r="G1" s="54"/>
      <c r="I1" s="28"/>
    </row>
    <row r="2" spans="1:9" ht="12.75">
      <c r="A2" s="15" t="s">
        <v>102</v>
      </c>
      <c r="B2" s="16"/>
      <c r="C2" s="16"/>
      <c r="G2" s="56"/>
      <c r="I2" s="28"/>
    </row>
    <row r="3" spans="1:9" ht="12.75">
      <c r="A3" s="15" t="s">
        <v>138</v>
      </c>
      <c r="B3" s="16"/>
      <c r="C3" s="16"/>
      <c r="D3" s="90">
        <v>38533</v>
      </c>
      <c r="F3" s="53"/>
      <c r="G3" s="53"/>
      <c r="I3" s="28"/>
    </row>
    <row r="4" spans="1:9" ht="12.75">
      <c r="A4" s="15"/>
      <c r="B4" s="16"/>
      <c r="C4" s="16"/>
      <c r="F4" s="53"/>
      <c r="G4" s="53"/>
      <c r="I4" s="28"/>
    </row>
    <row r="5" spans="1:9" ht="12.75">
      <c r="A5" s="15"/>
      <c r="B5" s="16"/>
      <c r="C5" s="16"/>
      <c r="F5" s="53"/>
      <c r="G5" s="53"/>
      <c r="I5" s="28"/>
    </row>
    <row r="6" spans="1:9" ht="12.75">
      <c r="A6" s="15"/>
      <c r="B6" s="16"/>
      <c r="C6" s="16"/>
      <c r="D6" s="57" t="s">
        <v>103</v>
      </c>
      <c r="E6" s="57" t="s">
        <v>104</v>
      </c>
      <c r="F6" s="57" t="s">
        <v>110</v>
      </c>
      <c r="G6" s="58" t="s">
        <v>105</v>
      </c>
      <c r="H6" s="53"/>
      <c r="I6" s="28"/>
    </row>
    <row r="7" spans="1:9" ht="12.75">
      <c r="A7" s="15"/>
      <c r="B7" s="16"/>
      <c r="C7" s="16"/>
      <c r="D7" s="57" t="s">
        <v>106</v>
      </c>
      <c r="E7" s="57" t="s">
        <v>107</v>
      </c>
      <c r="F7" s="57" t="s">
        <v>111</v>
      </c>
      <c r="G7" s="58" t="s">
        <v>108</v>
      </c>
      <c r="H7" s="58" t="s">
        <v>109</v>
      </c>
      <c r="I7" s="28"/>
    </row>
    <row r="8" spans="1:9" ht="12.75">
      <c r="A8" s="16"/>
      <c r="B8" s="16"/>
      <c r="C8" s="16"/>
      <c r="D8" s="59" t="s">
        <v>10</v>
      </c>
      <c r="E8" s="59" t="s">
        <v>10</v>
      </c>
      <c r="F8" s="59" t="s">
        <v>10</v>
      </c>
      <c r="G8" s="59" t="s">
        <v>10</v>
      </c>
      <c r="H8" s="59" t="s">
        <v>10</v>
      </c>
      <c r="I8" s="28"/>
    </row>
    <row r="9" spans="1:9" ht="12.75">
      <c r="A9" s="16"/>
      <c r="B9" s="16"/>
      <c r="C9" s="16"/>
      <c r="D9" s="59"/>
      <c r="E9" s="59"/>
      <c r="G9" s="59"/>
      <c r="H9" s="59"/>
      <c r="I9" s="28"/>
    </row>
    <row r="10" spans="7:9" ht="12.75">
      <c r="G10" s="56"/>
      <c r="H10" s="56"/>
      <c r="I10" s="66"/>
    </row>
    <row r="11" spans="1:9" ht="12.75">
      <c r="A11" s="16" t="s">
        <v>132</v>
      </c>
      <c r="B11" s="16"/>
      <c r="C11" s="16"/>
      <c r="D11" s="60">
        <v>119997</v>
      </c>
      <c r="E11" s="60">
        <v>1333.3</v>
      </c>
      <c r="F11" s="60">
        <v>27336.231</v>
      </c>
      <c r="G11" s="56">
        <v>-70782.49</v>
      </c>
      <c r="H11" s="56">
        <f>SUM(D11:G11)</f>
        <v>77884.04100000001</v>
      </c>
      <c r="I11" s="28"/>
    </row>
    <row r="12" spans="1:9" ht="12.75">
      <c r="A12" s="16" t="s">
        <v>119</v>
      </c>
      <c r="B12" s="16"/>
      <c r="C12" s="16"/>
      <c r="D12" s="61"/>
      <c r="E12" s="61"/>
      <c r="F12" s="62"/>
      <c r="G12" s="64">
        <f>'P&amp;L'!I54+0.5</f>
        <v>1057.1910500000004</v>
      </c>
      <c r="H12" s="56">
        <f>SUM(D12:G12)</f>
        <v>1057.1910500000004</v>
      </c>
      <c r="I12" s="28"/>
    </row>
    <row r="13" spans="1:9" ht="13.5" thickBot="1">
      <c r="A13" s="16" t="s">
        <v>131</v>
      </c>
      <c r="B13" s="16"/>
      <c r="C13" s="16"/>
      <c r="D13" s="63">
        <f>SUM(D11:D12)</f>
        <v>119997</v>
      </c>
      <c r="E13" s="63">
        <f>SUM(E11:E12)</f>
        <v>1333.3</v>
      </c>
      <c r="F13" s="63">
        <f>SUM(F11:F12)</f>
        <v>27336.231</v>
      </c>
      <c r="G13" s="65">
        <f>SUM(G11:G12)</f>
        <v>-69725.29895000001</v>
      </c>
      <c r="H13" s="67">
        <f>SUM(D13:G13)</f>
        <v>78941.23205</v>
      </c>
      <c r="I13" s="28"/>
    </row>
    <row r="14" spans="7:9" ht="13.5" thickTop="1">
      <c r="G14" s="56"/>
      <c r="H14" s="56">
        <f>H13-'B.S.'!G45</f>
        <v>-0.1974799999879906</v>
      </c>
      <c r="I14" s="66"/>
    </row>
    <row r="15" spans="4:8" s="70" customFormat="1" ht="12.75">
      <c r="D15" s="71">
        <f>'B.S.'!G38-'B.S.'!H38</f>
        <v>0</v>
      </c>
      <c r="E15" s="71">
        <f>'B.S.'!G41-'B.S.'!H41</f>
        <v>0.2995999999996002</v>
      </c>
      <c r="F15" s="71">
        <f>F13-'B.S.'!G42</f>
        <v>-0.1978800000033516</v>
      </c>
      <c r="G15" s="71">
        <f>G13-'B.S.'!G43</f>
        <v>0</v>
      </c>
      <c r="H15" s="71"/>
    </row>
  </sheetData>
  <sheetProtection password="CFF1" sheet="1" objects="1" scenarios="1"/>
  <printOptions/>
  <pageMargins left="0.3937007874015748" right="0" top="0.7874015748031497" bottom="0" header="0" footer="0"/>
  <pageSetup fitToHeight="1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Pembinaan Tasja</cp:lastModifiedBy>
  <cp:lastPrinted>2005-08-26T06:28:25Z</cp:lastPrinted>
  <dcterms:created xsi:type="dcterms:W3CDTF">2005-02-28T04:45:55Z</dcterms:created>
  <dcterms:modified xsi:type="dcterms:W3CDTF">2005-05-27T03:10:31Z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